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rojektek\projektek 2021\Tallós\Interreg VUC\lámpák\VO II\"/>
    </mc:Choice>
  </mc:AlternateContent>
  <bookViews>
    <workbookView xWindow="0" yWindow="0" windowWidth="23040" windowHeight="8904" activeTab="1"/>
  </bookViews>
  <sheets>
    <sheet name="Rekapitulácia stavby" sheetId="1" r:id="rId1"/>
    <sheet name="13092022 - Solárne lampy ..." sheetId="2" r:id="rId2"/>
  </sheets>
  <definedNames>
    <definedName name="_xlnm._FilterDatabase" localSheetId="1" hidden="1">'13092022 - Solárne lampy ...'!$C$117:$K$134</definedName>
    <definedName name="_xlnm.Print_Titles" localSheetId="1">'13092022 - Solárne lampy ...'!$117:$117</definedName>
    <definedName name="_xlnm.Print_Titles" localSheetId="0">'Rekapitulácia stavby'!$92:$92</definedName>
    <definedName name="_xlnm.Print_Area" localSheetId="1">'13092022 - Solárne lampy ...'!$C$4:$J$76,'13092022 - Solárne lampy ...'!$C$107:$J$134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0" i="2"/>
  <c r="BH130" i="2"/>
  <c r="BG130" i="2"/>
  <c r="BE130" i="2"/>
  <c r="T130" i="2"/>
  <c r="T129" i="2" s="1"/>
  <c r="R130" i="2"/>
  <c r="R129" i="2" s="1"/>
  <c r="P130" i="2"/>
  <c r="P129" i="2"/>
  <c r="BI128" i="2"/>
  <c r="BH128" i="2"/>
  <c r="BG128" i="2"/>
  <c r="BE128" i="2"/>
  <c r="T128" i="2"/>
  <c r="T127" i="2"/>
  <c r="R128" i="2"/>
  <c r="R127" i="2"/>
  <c r="P128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J115" i="2"/>
  <c r="F115" i="2"/>
  <c r="J114" i="2"/>
  <c r="F114" i="2"/>
  <c r="F112" i="2"/>
  <c r="E110" i="2"/>
  <c r="J90" i="2"/>
  <c r="F90" i="2"/>
  <c r="J89" i="2"/>
  <c r="F89" i="2"/>
  <c r="F87" i="2"/>
  <c r="E85" i="2"/>
  <c r="J10" i="2"/>
  <c r="J87" i="2"/>
  <c r="L90" i="1"/>
  <c r="AM90" i="1"/>
  <c r="AM89" i="1"/>
  <c r="L89" i="1"/>
  <c r="AM87" i="1"/>
  <c r="L87" i="1"/>
  <c r="L85" i="1"/>
  <c r="L84" i="1"/>
  <c r="BK128" i="2"/>
  <c r="J122" i="2"/>
  <c r="BK133" i="2"/>
  <c r="J125" i="2"/>
  <c r="BK125" i="2"/>
  <c r="J134" i="2"/>
  <c r="J123" i="2"/>
  <c r="BK134" i="2"/>
  <c r="BK123" i="2"/>
  <c r="BK124" i="2"/>
  <c r="J133" i="2"/>
  <c r="BK126" i="2"/>
  <c r="BK121" i="2"/>
  <c r="J130" i="2"/>
  <c r="J126" i="2"/>
  <c r="AS94" i="1"/>
  <c r="BK130" i="2"/>
  <c r="BK122" i="2"/>
  <c r="J121" i="2"/>
  <c r="J128" i="2"/>
  <c r="J124" i="2"/>
  <c r="BK120" i="2" l="1"/>
  <c r="J120" i="2" s="1"/>
  <c r="J96" i="2" s="1"/>
  <c r="P120" i="2"/>
  <c r="P119" i="2" s="1"/>
  <c r="P132" i="2"/>
  <c r="P131" i="2" s="1"/>
  <c r="T120" i="2"/>
  <c r="T119" i="2" s="1"/>
  <c r="BK132" i="2"/>
  <c r="J132" i="2" s="1"/>
  <c r="J100" i="2" s="1"/>
  <c r="R132" i="2"/>
  <c r="R131" i="2" s="1"/>
  <c r="R120" i="2"/>
  <c r="R119" i="2" s="1"/>
  <c r="R118" i="2" s="1"/>
  <c r="T132" i="2"/>
  <c r="T131" i="2" s="1"/>
  <c r="BK129" i="2"/>
  <c r="J129" i="2" s="1"/>
  <c r="J98" i="2" s="1"/>
  <c r="BK127" i="2"/>
  <c r="J127" i="2" s="1"/>
  <c r="J97" i="2" s="1"/>
  <c r="J112" i="2"/>
  <c r="BF123" i="2"/>
  <c r="BF126" i="2"/>
  <c r="BF134" i="2"/>
  <c r="BF124" i="2"/>
  <c r="BF125" i="2"/>
  <c r="BF122" i="2"/>
  <c r="BF130" i="2"/>
  <c r="BF133" i="2"/>
  <c r="BF121" i="2"/>
  <c r="BF128" i="2"/>
  <c r="F35" i="2"/>
  <c r="BD95" i="1" s="1"/>
  <c r="BD94" i="1" s="1"/>
  <c r="W33" i="1" s="1"/>
  <c r="F33" i="2"/>
  <c r="BB95" i="1" s="1"/>
  <c r="BB94" i="1" s="1"/>
  <c r="W31" i="1" s="1"/>
  <c r="J31" i="2"/>
  <c r="AV95" i="1"/>
  <c r="F34" i="2"/>
  <c r="BC95" i="1" s="1"/>
  <c r="BC94" i="1" s="1"/>
  <c r="W32" i="1" s="1"/>
  <c r="F31" i="2"/>
  <c r="AZ95" i="1" s="1"/>
  <c r="AZ94" i="1" s="1"/>
  <c r="W29" i="1" s="1"/>
  <c r="P118" i="2" l="1"/>
  <c r="AU95" i="1" s="1"/>
  <c r="AU94" i="1" s="1"/>
  <c r="T118" i="2"/>
  <c r="BK119" i="2"/>
  <c r="J119" i="2" s="1"/>
  <c r="J95" i="2" s="1"/>
  <c r="BK131" i="2"/>
  <c r="J131" i="2" s="1"/>
  <c r="J99" i="2" s="1"/>
  <c r="AX94" i="1"/>
  <c r="AY94" i="1"/>
  <c r="J32" i="2"/>
  <c r="AW95" i="1" s="1"/>
  <c r="AT95" i="1" s="1"/>
  <c r="AV94" i="1"/>
  <c r="AK29" i="1"/>
  <c r="F32" i="2"/>
  <c r="BA95" i="1" s="1"/>
  <c r="BA94" i="1" s="1"/>
  <c r="W30" i="1" s="1"/>
  <c r="BK118" i="2" l="1"/>
  <c r="J118" i="2" s="1"/>
  <c r="J94" i="2" s="1"/>
  <c r="AW94" i="1"/>
  <c r="AK30" i="1" s="1"/>
  <c r="J28" i="2" l="1"/>
  <c r="AG95" i="1" s="1"/>
  <c r="AG94" i="1" s="1"/>
  <c r="AK26" i="1" s="1"/>
  <c r="AT94" i="1"/>
  <c r="AN94" i="1" l="1"/>
  <c r="J37" i="2"/>
  <c r="AN95" i="1"/>
  <c r="AK35" i="1"/>
</calcChain>
</file>

<file path=xl/sharedStrings.xml><?xml version="1.0" encoding="utf-8"?>
<sst xmlns="http://schemas.openxmlformats.org/spreadsheetml/2006/main" count="433" uniqueCount="160">
  <si>
    <t>Export Komplet</t>
  </si>
  <si>
    <t/>
  </si>
  <si>
    <t>2.0</t>
  </si>
  <si>
    <t>False</t>
  </si>
  <si>
    <t>{f744f55b-fe19-414d-be9e-b602c1b5166a}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</si>
  <si>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</si>
  <si>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</si>
  <si>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</si>
  <si>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</si>
  <si>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</si>
  <si>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</si>
  <si>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13092022</t>
  </si>
  <si>
    <t>Stavba:</t>
  </si>
  <si>
    <t>Solárne lampy pre miestnu komunikáciu</t>
  </si>
  <si>
    <t>JKSO:</t>
  </si>
  <si>
    <t>KS:</t>
  </si>
  <si>
    <t>Miesto:</t>
  </si>
  <si>
    <t>Tomašikovo</t>
  </si>
  <si>
    <t>Dátum:</t>
  </si>
  <si>
    <t>13. 9. 2022</t>
  </si>
  <si>
    <t>Objednávateľ:</t>
  </si>
  <si>
    <t>IČO:</t>
  </si>
  <si>
    <t>Obec Tomašikovo</t>
  </si>
  <si>
    <t>IČ DPH:</t>
  </si>
  <si>
    <t>Zhotoviteľ:</t>
  </si>
  <si>
    <t>podľa výberu investora</t>
  </si>
  <si>
    <t>Projektant:</t>
  </si>
  <si>
    <t>Linear projekt s.r.o.</t>
  </si>
  <si>
    <t>True</t>
  </si>
  <si>
    <t>0,01</t>
  </si>
  <si>
    <t>Spracovateľ:</t>
  </si>
  <si>
    <t>Hradecsný Rudolf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</si>
  <si>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</si>
  <si>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</si>
  <si>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</si>
  <si>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</si>
  <si>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</si>
  <si>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</si>
  <si>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</si>
  <si>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</si>
  <si>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</si>
  <si>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</si>
  <si>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</si>
  <si>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</si>
  <si>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</si>
  <si>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</si>
  <si>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</si>
  <si>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</si>
  <si>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</si>
  <si>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</si>
  <si>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</si>
  <si>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</si>
  <si>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</si>
  <si>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</si>
  <si>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</si>
  <si>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</si>
  <si>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</si>
  <si>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</si>
  <si>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</si>
  <si>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</si>
  <si>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</si>
  <si>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</si>
  <si>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</si>
  <si>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</si>
  <si>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</si>
  <si>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</si>
  <si>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</si>
  <si>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</si>
  <si>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</si>
  <si>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</si>
  <si>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</si>
  <si>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</si>
  <si>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</si>
  <si>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</si>
  <si>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</si>
  <si>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</si>
  <si>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</si>
  <si>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</si>
  <si>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</si>
  <si>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</si>
  <si>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</si>
  <si>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</si>
  <si>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</si>
  <si>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</si>
  <si>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</si>
  <si>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</si>
  <si>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</si>
  <si>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</si>
  <si>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</si>
  <si>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99 - Presun hmôt HSV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</si>
  <si>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</si>
  <si>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</si>
  <si>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</si>
  <si>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</si>
  <si>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</si>
  <si>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</si>
  <si>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</si>
  <si>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</si>
  <si>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</si>
  <si>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</si>
  <si>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</si>
  <si>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</si>
  <si>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</si>
  <si>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</si>
  <si>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</si>
  <si>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</si>
  <si>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</si>
  <si>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</si>
  <si>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</si>
  <si>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133201101.S</t>
  </si>
  <si>
    <t>Výkop šachty zapaženej, hornina 3 do 100 m3</t>
  </si>
  <si>
    <t>m3</t>
  </si>
  <si>
    <t>4</t>
  </si>
  <si>
    <t>2</t>
  </si>
  <si>
    <t>-752854942</t>
  </si>
  <si>
    <t>133201109.S</t>
  </si>
  <si>
    <t>Príplatok k cenám za lepivosť pri hĺbení šachiet zapažených i nezapažených v hornine 3</t>
  </si>
  <si>
    <t>1336633649</t>
  </si>
  <si>
    <t>3</t>
  </si>
  <si>
    <t>162301101.S</t>
  </si>
  <si>
    <t>Vodorovné premiestnenie výkopku po spevnenej ceste z horniny tr.1-4, do 100 m3 na vzdialenosť do 500 m</t>
  </si>
  <si>
    <t>2126331392</t>
  </si>
  <si>
    <t>167101101.S</t>
  </si>
  <si>
    <t>Nakladanie neuľahnutého výkopku z hornín tr.1-4 do 100 m3</t>
  </si>
  <si>
    <t>126489184</t>
  </si>
  <si>
    <t>5</t>
  </si>
  <si>
    <t>171201201.S</t>
  </si>
  <si>
    <t>Uloženie sypaniny na skládky do 100 m3</t>
  </si>
  <si>
    <t>1064106520</t>
  </si>
  <si>
    <t>6</t>
  </si>
  <si>
    <t>171209002.S</t>
  </si>
  <si>
    <t>Poplatok za skladovanie - zemina a kamenivo (17 05) ostatné</t>
  </si>
  <si>
    <t>-891926670</t>
  </si>
  <si>
    <t>Zakladanie</t>
  </si>
  <si>
    <t>7</t>
  </si>
  <si>
    <t>275313612.S</t>
  </si>
  <si>
    <t>Betón základových pätiek, prostý tr. C 20/25</t>
  </si>
  <si>
    <t>1489899629</t>
  </si>
  <si>
    <t>99</t>
  </si>
  <si>
    <t>Presun hmôt HSV</t>
  </si>
  <si>
    <t>8</t>
  </si>
  <si>
    <t>998011001.S</t>
  </si>
  <si>
    <t>Presun hmôt pre budovy (801, 803, 812), zvislá konštr. z tehál, tvárnic, z kovu výšky do 6 m</t>
  </si>
  <si>
    <t>t</t>
  </si>
  <si>
    <t>-1396219169</t>
  </si>
  <si>
    <t>M</t>
  </si>
  <si>
    <t>Práce a dodávky M</t>
  </si>
  <si>
    <t>21-M</t>
  </si>
  <si>
    <t>Elektromontáže</t>
  </si>
  <si>
    <t>9</t>
  </si>
  <si>
    <t>21090001</t>
  </si>
  <si>
    <t>Montáž stožiara a solárneho svietidla</t>
  </si>
  <si>
    <t>kus</t>
  </si>
  <si>
    <t>64</t>
  </si>
  <si>
    <t>1862194361</t>
  </si>
  <si>
    <t>10</t>
  </si>
  <si>
    <t>28560001</t>
  </si>
  <si>
    <t>256</t>
  </si>
  <si>
    <t>188297016</t>
  </si>
  <si>
    <t>Dodávka SOLARNE SVIETIDLO  výška 5,0m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</si>
</sst>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167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9" xfId="0" applyFont="1" applyBorder="1" applyAlignment="1">
      <alignment horizontal="left" vertical="center"/>
    </xf>
    <xf numFmtId="0" fontId="3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61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164" t="s">
        <v>5</v>
      </c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195" t="s">
        <v>11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R5" s="17"/>
      <c r="BS5" s="14" t="s">
        <v>6</v>
      </c>
    </row>
    <row r="6" spans="1:74" s="1" customFormat="1" ht="36.9" customHeight="1">
      <c r="B6" s="17"/>
      <c r="D6" s="22" t="s">
        <v>12</v>
      </c>
      <c r="K6" s="196" t="s">
        <v>13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21" t="s">
        <v>19</v>
      </c>
      <c r="AR8" s="17"/>
      <c r="BS8" s="14" t="s">
        <v>6</v>
      </c>
    </row>
    <row r="9" spans="1:74" s="1" customFormat="1" ht="14.4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45" customHeight="1">
      <c r="B11" s="17"/>
      <c r="E11" s="21" t="s">
        <v>22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21</v>
      </c>
      <c r="AN13" s="21" t="s">
        <v>1</v>
      </c>
      <c r="AR13" s="17"/>
      <c r="BS13" s="14" t="s">
        <v>6</v>
      </c>
    </row>
    <row r="14" spans="1:74" ht="13.2">
      <c r="B14" s="17"/>
      <c r="E14" s="21" t="s">
        <v>25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45" customHeight="1">
      <c r="B17" s="17"/>
      <c r="E17" s="21" t="s">
        <v>27</v>
      </c>
      <c r="AK17" s="23" t="s">
        <v>23</v>
      </c>
      <c r="AN17" s="21" t="s">
        <v>1</v>
      </c>
      <c r="AR17" s="17"/>
      <c r="BS17" s="14" t="s">
        <v>28</v>
      </c>
    </row>
    <row r="18" spans="1:71" s="1" customFormat="1" ht="6.9" customHeight="1">
      <c r="B18" s="17"/>
      <c r="AR18" s="17"/>
      <c r="BS18" s="14" t="s">
        <v>29</v>
      </c>
    </row>
    <row r="19" spans="1:71" s="1" customFormat="1" ht="12" customHeight="1">
      <c r="B19" s="17"/>
      <c r="D19" s="23" t="s">
        <v>30</v>
      </c>
      <c r="AK19" s="23" t="s">
        <v>21</v>
      </c>
      <c r="AN19" s="21" t="s">
        <v>1</v>
      </c>
      <c r="AR19" s="17"/>
      <c r="BS19" s="14" t="s">
        <v>29</v>
      </c>
    </row>
    <row r="20" spans="1:71" s="1" customFormat="1" ht="18.45" customHeight="1">
      <c r="B20" s="17"/>
      <c r="E20" s="21" t="s">
        <v>31</v>
      </c>
      <c r="AK20" s="23" t="s">
        <v>23</v>
      </c>
      <c r="AN20" s="21" t="s">
        <v>1</v>
      </c>
      <c r="AR20" s="17"/>
      <c r="BS20" s="14" t="s">
        <v>28</v>
      </c>
    </row>
    <row r="21" spans="1:71" s="1" customFormat="1" ht="6.9" customHeight="1">
      <c r="B21" s="17"/>
      <c r="AR21" s="17"/>
    </row>
    <row r="22" spans="1:71" s="1" customFormat="1" ht="12" customHeight="1">
      <c r="B22" s="17"/>
      <c r="D22" s="23" t="s">
        <v>32</v>
      </c>
      <c r="AR22" s="17"/>
    </row>
    <row r="23" spans="1:71" s="1" customFormat="1" ht="16.5" customHeight="1">
      <c r="B23" s="17"/>
      <c r="E23" s="197" t="s">
        <v>1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R23" s="17"/>
    </row>
    <row r="24" spans="1:71" s="1" customFormat="1" ht="6.9" customHeight="1">
      <c r="B24" s="17"/>
      <c r="AR24" s="17"/>
    </row>
    <row r="25" spans="1:71" s="1" customFormat="1" ht="6.9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5" customHeight="1">
      <c r="A26" s="26"/>
      <c r="B26" s="27"/>
      <c r="C26" s="26"/>
      <c r="D26" s="28" t="s">
        <v>33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8">
        <f>ROUND(AG94,2)</f>
        <v>0</v>
      </c>
      <c r="AL26" s="199"/>
      <c r="AM26" s="199"/>
      <c r="AN26" s="199"/>
      <c r="AO26" s="199"/>
      <c r="AP26" s="26"/>
      <c r="AQ26" s="26"/>
      <c r="AR26" s="27"/>
      <c r="BE26" s="26"/>
    </row>
    <row r="27" spans="1:7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00" t="s">
        <v>34</v>
      </c>
      <c r="M28" s="200"/>
      <c r="N28" s="200"/>
      <c r="O28" s="200"/>
      <c r="P28" s="200"/>
      <c r="Q28" s="26"/>
      <c r="R28" s="26"/>
      <c r="S28" s="26"/>
      <c r="T28" s="26"/>
      <c r="U28" s="26"/>
      <c r="V28" s="26"/>
      <c r="W28" s="200" t="s">
        <v>35</v>
      </c>
      <c r="X28" s="200"/>
      <c r="Y28" s="200"/>
      <c r="Z28" s="200"/>
      <c r="AA28" s="200"/>
      <c r="AB28" s="200"/>
      <c r="AC28" s="200"/>
      <c r="AD28" s="200"/>
      <c r="AE28" s="200"/>
      <c r="AF28" s="26"/>
      <c r="AG28" s="26"/>
      <c r="AH28" s="26"/>
      <c r="AI28" s="26"/>
      <c r="AJ28" s="26"/>
      <c r="AK28" s="200" t="s">
        <v>36</v>
      </c>
      <c r="AL28" s="200"/>
      <c r="AM28" s="200"/>
      <c r="AN28" s="200"/>
      <c r="AO28" s="200"/>
      <c r="AP28" s="26"/>
      <c r="AQ28" s="26"/>
      <c r="AR28" s="27"/>
      <c r="BE28" s="26"/>
    </row>
    <row r="29" spans="1:71" s="3" customFormat="1" ht="14.4" customHeight="1">
      <c r="B29" s="31"/>
      <c r="D29" s="23" t="s">
        <v>37</v>
      </c>
      <c r="F29" s="32" t="s">
        <v>38</v>
      </c>
      <c r="L29" s="182">
        <v>0.2</v>
      </c>
      <c r="M29" s="181"/>
      <c r="N29" s="181"/>
      <c r="O29" s="181"/>
      <c r="P29" s="181"/>
      <c r="Q29" s="33"/>
      <c r="R29" s="33"/>
      <c r="S29" s="33"/>
      <c r="T29" s="33"/>
      <c r="U29" s="33"/>
      <c r="V29" s="33"/>
      <c r="W29" s="180">
        <f>ROUND(AZ94, 2)</f>
        <v>0</v>
      </c>
      <c r="X29" s="181"/>
      <c r="Y29" s="181"/>
      <c r="Z29" s="181"/>
      <c r="AA29" s="181"/>
      <c r="AB29" s="181"/>
      <c r="AC29" s="181"/>
      <c r="AD29" s="181"/>
      <c r="AE29" s="181"/>
      <c r="AF29" s="33"/>
      <c r="AG29" s="33"/>
      <c r="AH29" s="33"/>
      <c r="AI29" s="33"/>
      <c r="AJ29" s="33"/>
      <c r="AK29" s="180">
        <f>ROUND(AV94, 2)</f>
        <v>0</v>
      </c>
      <c r="AL29" s="181"/>
      <c r="AM29" s="181"/>
      <c r="AN29" s="181"/>
      <c r="AO29" s="181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" customHeight="1">
      <c r="B30" s="31"/>
      <c r="F30" s="32" t="s">
        <v>39</v>
      </c>
      <c r="L30" s="194">
        <v>0.2</v>
      </c>
      <c r="M30" s="188"/>
      <c r="N30" s="188"/>
      <c r="O30" s="188"/>
      <c r="P30" s="188"/>
      <c r="W30" s="187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7">
        <f>ROUND(AW94, 2)</f>
        <v>0</v>
      </c>
      <c r="AL30" s="188"/>
      <c r="AM30" s="188"/>
      <c r="AN30" s="188"/>
      <c r="AO30" s="188"/>
      <c r="AR30" s="31"/>
    </row>
    <row r="31" spans="1:71" s="3" customFormat="1" ht="14.4" hidden="1" customHeight="1">
      <c r="B31" s="31"/>
      <c r="F31" s="23" t="s">
        <v>40</v>
      </c>
      <c r="L31" s="194">
        <v>0.2</v>
      </c>
      <c r="M31" s="188"/>
      <c r="N31" s="188"/>
      <c r="O31" s="188"/>
      <c r="P31" s="188"/>
      <c r="W31" s="187">
        <f>ROUND(BB94,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1"/>
    </row>
    <row r="32" spans="1:71" s="3" customFormat="1" ht="14.4" hidden="1" customHeight="1">
      <c r="B32" s="31"/>
      <c r="F32" s="23" t="s">
        <v>41</v>
      </c>
      <c r="L32" s="194">
        <v>0.2</v>
      </c>
      <c r="M32" s="188"/>
      <c r="N32" s="188"/>
      <c r="O32" s="188"/>
      <c r="P32" s="188"/>
      <c r="W32" s="187">
        <f>ROUND(BC94,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1"/>
    </row>
    <row r="33" spans="1:57" s="3" customFormat="1" ht="14.4" hidden="1" customHeight="1">
      <c r="B33" s="31"/>
      <c r="F33" s="32" t="s">
        <v>42</v>
      </c>
      <c r="L33" s="182">
        <v>0</v>
      </c>
      <c r="M33" s="181"/>
      <c r="N33" s="181"/>
      <c r="O33" s="181"/>
      <c r="P33" s="181"/>
      <c r="Q33" s="33"/>
      <c r="R33" s="33"/>
      <c r="S33" s="33"/>
      <c r="T33" s="33"/>
      <c r="U33" s="33"/>
      <c r="V33" s="33"/>
      <c r="W33" s="180">
        <f>ROUND(BD94, 2)</f>
        <v>0</v>
      </c>
      <c r="X33" s="181"/>
      <c r="Y33" s="181"/>
      <c r="Z33" s="181"/>
      <c r="AA33" s="181"/>
      <c r="AB33" s="181"/>
      <c r="AC33" s="181"/>
      <c r="AD33" s="181"/>
      <c r="AE33" s="181"/>
      <c r="AF33" s="33"/>
      <c r="AG33" s="33"/>
      <c r="AH33" s="33"/>
      <c r="AI33" s="33"/>
      <c r="AJ33" s="33"/>
      <c r="AK33" s="180">
        <v>0</v>
      </c>
      <c r="AL33" s="181"/>
      <c r="AM33" s="181"/>
      <c r="AN33" s="181"/>
      <c r="AO33" s="181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5" customHeight="1">
      <c r="A35" s="26"/>
      <c r="B35" s="27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83" t="s">
        <v>45</v>
      </c>
      <c r="Y35" s="184"/>
      <c r="Z35" s="184"/>
      <c r="AA35" s="184"/>
      <c r="AB35" s="184"/>
      <c r="AC35" s="37"/>
      <c r="AD35" s="37"/>
      <c r="AE35" s="37"/>
      <c r="AF35" s="37"/>
      <c r="AG35" s="37"/>
      <c r="AH35" s="37"/>
      <c r="AI35" s="37"/>
      <c r="AJ35" s="37"/>
      <c r="AK35" s="185">
        <f>SUM(AK26:AK33)</f>
        <v>0</v>
      </c>
      <c r="AL35" s="184"/>
      <c r="AM35" s="184"/>
      <c r="AN35" s="184"/>
      <c r="AO35" s="186"/>
      <c r="AP35" s="35"/>
      <c r="AQ35" s="35"/>
      <c r="AR35" s="27"/>
      <c r="BE35" s="26"/>
    </row>
    <row r="36" spans="1:57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6"/>
      <c r="B60" s="27"/>
      <c r="C60" s="26"/>
      <c r="D60" s="42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49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48</v>
      </c>
      <c r="AI60" s="29"/>
      <c r="AJ60" s="29"/>
      <c r="AK60" s="29"/>
      <c r="AL60" s="29"/>
      <c r="AM60" s="42" t="s">
        <v>49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6"/>
      <c r="B64" s="27"/>
      <c r="C64" s="26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6"/>
      <c r="B75" s="27"/>
      <c r="C75" s="26"/>
      <c r="D75" s="42" t="s">
        <v>48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49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48</v>
      </c>
      <c r="AI75" s="29"/>
      <c r="AJ75" s="29"/>
      <c r="AK75" s="29"/>
      <c r="AL75" s="29"/>
      <c r="AM75" s="42" t="s">
        <v>49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0" s="2" customFormat="1" ht="6.9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0" s="2" customFormat="1" ht="24.9" customHeight="1">
      <c r="A82" s="26"/>
      <c r="B82" s="27"/>
      <c r="C82" s="18" t="s">
        <v>52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8"/>
      <c r="C84" s="23" t="s">
        <v>10</v>
      </c>
      <c r="L84" s="4" t="str">
        <f>K5</f>
        <v>13092022</v>
      </c>
      <c r="AR84" s="48"/>
    </row>
    <row r="85" spans="1:90" s="5" customFormat="1" ht="36.9" customHeight="1">
      <c r="B85" s="49"/>
      <c r="C85" s="50" t="s">
        <v>12</v>
      </c>
      <c r="L85" s="171" t="str">
        <f>K6</f>
        <v>Solárne lampy pre miestnu komunikáciu</v>
      </c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R85" s="49"/>
    </row>
    <row r="86" spans="1:90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Tomašikovo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173" t="str">
        <f>IF(AN8= "","",AN8)</f>
        <v>13. 9. 2022</v>
      </c>
      <c r="AN87" s="173"/>
      <c r="AO87" s="26"/>
      <c r="AP87" s="26"/>
      <c r="AQ87" s="26"/>
      <c r="AR87" s="27"/>
      <c r="BE87" s="26"/>
    </row>
    <row r="88" spans="1:90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15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Obec Tomašikovo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174" t="str">
        <f>IF(E17="","",E17)</f>
        <v>Linear projekt s.r.o.</v>
      </c>
      <c r="AN89" s="175"/>
      <c r="AO89" s="175"/>
      <c r="AP89" s="175"/>
      <c r="AQ89" s="26"/>
      <c r="AR89" s="27"/>
      <c r="AS89" s="176" t="s">
        <v>53</v>
      </c>
      <c r="AT89" s="177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0" s="2" customFormat="1" ht="15.15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>podľa výberu investora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30</v>
      </c>
      <c r="AJ90" s="26"/>
      <c r="AK90" s="26"/>
      <c r="AL90" s="26"/>
      <c r="AM90" s="174" t="str">
        <f>IF(E20="","",E20)</f>
        <v>Hradecsný Rudolf</v>
      </c>
      <c r="AN90" s="175"/>
      <c r="AO90" s="175"/>
      <c r="AP90" s="175"/>
      <c r="AQ90" s="26"/>
      <c r="AR90" s="27"/>
      <c r="AS90" s="178"/>
      <c r="AT90" s="179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0" s="2" customFormat="1" ht="10.8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8"/>
      <c r="AT91" s="179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0" s="2" customFormat="1" ht="29.25" customHeight="1">
      <c r="A92" s="26"/>
      <c r="B92" s="27"/>
      <c r="C92" s="166" t="s">
        <v>54</v>
      </c>
      <c r="D92" s="167"/>
      <c r="E92" s="167"/>
      <c r="F92" s="167"/>
      <c r="G92" s="167"/>
      <c r="H92" s="57"/>
      <c r="I92" s="168" t="s">
        <v>55</v>
      </c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9" t="s">
        <v>56</v>
      </c>
      <c r="AH92" s="167"/>
      <c r="AI92" s="167"/>
      <c r="AJ92" s="167"/>
      <c r="AK92" s="167"/>
      <c r="AL92" s="167"/>
      <c r="AM92" s="167"/>
      <c r="AN92" s="168" t="s">
        <v>57</v>
      </c>
      <c r="AO92" s="167"/>
      <c r="AP92" s="170"/>
      <c r="AQ92" s="58" t="s">
        <v>58</v>
      </c>
      <c r="AR92" s="27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6"/>
    </row>
    <row r="93" spans="1:90" s="2" customFormat="1" ht="10.8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0" s="6" customFormat="1" ht="32.4" customHeight="1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2">
        <f>ROUND(AG95,2)</f>
        <v>0</v>
      </c>
      <c r="AH94" s="192"/>
      <c r="AI94" s="192"/>
      <c r="AJ94" s="192"/>
      <c r="AK94" s="192"/>
      <c r="AL94" s="192"/>
      <c r="AM94" s="192"/>
      <c r="AN94" s="193">
        <f>SUM(AG94,AT94)</f>
        <v>0</v>
      </c>
      <c r="AO94" s="193"/>
      <c r="AP94" s="193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88.71969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72</v>
      </c>
      <c r="BT94" s="74" t="s">
        <v>73</v>
      </c>
      <c r="BV94" s="74" t="s">
        <v>74</v>
      </c>
      <c r="BW94" s="74" t="s">
        <v>4</v>
      </c>
      <c r="BX94" s="74" t="s">
        <v>75</v>
      </c>
      <c r="CL94" s="74" t="s">
        <v>1</v>
      </c>
    </row>
    <row r="95" spans="1:90" s="7" customFormat="1" ht="24.75" customHeight="1">
      <c r="A95" s="75" t="s">
        <v>76</v>
      </c>
      <c r="B95" s="76"/>
      <c r="C95" s="77"/>
      <c r="D95" s="191" t="s">
        <v>11</v>
      </c>
      <c r="E95" s="191"/>
      <c r="F95" s="191"/>
      <c r="G95" s="191"/>
      <c r="H95" s="191"/>
      <c r="I95" s="78"/>
      <c r="J95" s="191" t="s">
        <v>13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'13092022 - Solárne lampy ...'!J28</f>
        <v>0</v>
      </c>
      <c r="AH95" s="190"/>
      <c r="AI95" s="190"/>
      <c r="AJ95" s="190"/>
      <c r="AK95" s="190"/>
      <c r="AL95" s="190"/>
      <c r="AM95" s="190"/>
      <c r="AN95" s="189">
        <f>SUM(AG95,AT95)</f>
        <v>0</v>
      </c>
      <c r="AO95" s="190"/>
      <c r="AP95" s="190"/>
      <c r="AQ95" s="79" t="s">
        <v>77</v>
      </c>
      <c r="AR95" s="76"/>
      <c r="AS95" s="80">
        <v>0</v>
      </c>
      <c r="AT95" s="81">
        <f>ROUND(SUM(AV95:AW95),2)</f>
        <v>0</v>
      </c>
      <c r="AU95" s="82">
        <f>'13092022 - Solárne lampy ...'!P118</f>
        <v>88.719692319999993</v>
      </c>
      <c r="AV95" s="81">
        <f>'13092022 - Solárne lampy ...'!J31</f>
        <v>0</v>
      </c>
      <c r="AW95" s="81">
        <f>'13092022 - Solárne lampy ...'!J32</f>
        <v>0</v>
      </c>
      <c r="AX95" s="81">
        <f>'13092022 - Solárne lampy ...'!J33</f>
        <v>0</v>
      </c>
      <c r="AY95" s="81">
        <f>'13092022 - Solárne lampy ...'!J34</f>
        <v>0</v>
      </c>
      <c r="AZ95" s="81">
        <f>'13092022 - Solárne lampy ...'!F31</f>
        <v>0</v>
      </c>
      <c r="BA95" s="81">
        <f>'13092022 - Solárne lampy ...'!F32</f>
        <v>0</v>
      </c>
      <c r="BB95" s="81">
        <f>'13092022 - Solárne lampy ...'!F33</f>
        <v>0</v>
      </c>
      <c r="BC95" s="81">
        <f>'13092022 - Solárne lampy ...'!F34</f>
        <v>0</v>
      </c>
      <c r="BD95" s="83">
        <f>'13092022 - Solárne lampy ...'!F35</f>
        <v>0</v>
      </c>
      <c r="BT95" s="84" t="s">
        <v>78</v>
      </c>
      <c r="BU95" s="84" t="s">
        <v>79</v>
      </c>
      <c r="BV95" s="84" t="s">
        <v>74</v>
      </c>
      <c r="BW95" s="84" t="s">
        <v>4</v>
      </c>
      <c r="BX95" s="84" t="s">
        <v>75</v>
      </c>
      <c r="CL95" s="84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" customHeight="1">
      <c r="A97" s="26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13092022 - Solárne lampy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5"/>
  <sheetViews>
    <sheetView showGridLines="0" tabSelected="1" topLeftCell="A106" workbookViewId="0">
      <selection activeCell="F138" sqref="F13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85"/>
    </row>
    <row r="2" spans="1:46" s="1" customFormat="1" ht="36.9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4" t="s">
        <v>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" customHeight="1">
      <c r="B4" s="17"/>
      <c r="D4" s="18" t="s">
        <v>80</v>
      </c>
      <c r="L4" s="17"/>
      <c r="M4" s="86" t="s">
        <v>9</v>
      </c>
      <c r="AT4" s="14" t="s">
        <v>3</v>
      </c>
    </row>
    <row r="5" spans="1:46" s="1" customFormat="1" ht="6.9" customHeight="1">
      <c r="B5" s="17"/>
      <c r="L5" s="17"/>
    </row>
    <row r="6" spans="1:46" s="2" customFormat="1" ht="12" customHeight="1">
      <c r="A6" s="26"/>
      <c r="B6" s="27"/>
      <c r="C6" s="26"/>
      <c r="D6" s="23" t="s">
        <v>12</v>
      </c>
      <c r="E6" s="26"/>
      <c r="F6" s="26"/>
      <c r="G6" s="26"/>
      <c r="H6" s="26"/>
      <c r="I6" s="26"/>
      <c r="J6" s="26"/>
      <c r="K6" s="26"/>
      <c r="L6" s="39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171" t="s">
        <v>13</v>
      </c>
      <c r="F7" s="201"/>
      <c r="G7" s="201"/>
      <c r="H7" s="201"/>
      <c r="I7" s="26"/>
      <c r="J7" s="26"/>
      <c r="K7" s="26"/>
      <c r="L7" s="39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14</v>
      </c>
      <c r="E9" s="26"/>
      <c r="F9" s="21" t="s">
        <v>1</v>
      </c>
      <c r="G9" s="26"/>
      <c r="H9" s="26"/>
      <c r="I9" s="23" t="s">
        <v>15</v>
      </c>
      <c r="J9" s="21" t="s">
        <v>1</v>
      </c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16</v>
      </c>
      <c r="E10" s="26"/>
      <c r="F10" s="21" t="s">
        <v>17</v>
      </c>
      <c r="G10" s="26"/>
      <c r="H10" s="26"/>
      <c r="I10" s="23" t="s">
        <v>18</v>
      </c>
      <c r="J10" s="52" t="str">
        <f>'Rekapitulácia stavby'!AN8</f>
        <v>13. 9. 2022</v>
      </c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8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20</v>
      </c>
      <c r="E12" s="26"/>
      <c r="F12" s="26"/>
      <c r="G12" s="26"/>
      <c r="H12" s="26"/>
      <c r="I12" s="23" t="s">
        <v>21</v>
      </c>
      <c r="J12" s="21" t="s">
        <v>1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">
        <v>22</v>
      </c>
      <c r="F13" s="26"/>
      <c r="G13" s="26"/>
      <c r="H13" s="26"/>
      <c r="I13" s="23" t="s">
        <v>23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24</v>
      </c>
      <c r="E15" s="26"/>
      <c r="F15" s="26"/>
      <c r="G15" s="26"/>
      <c r="H15" s="26"/>
      <c r="I15" s="23" t="s">
        <v>21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21" t="s">
        <v>25</v>
      </c>
      <c r="F16" s="26"/>
      <c r="G16" s="26"/>
      <c r="H16" s="26"/>
      <c r="I16" s="23" t="s">
        <v>23</v>
      </c>
      <c r="J16" s="21" t="s">
        <v>1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26</v>
      </c>
      <c r="E18" s="26"/>
      <c r="F18" s="26"/>
      <c r="G18" s="26"/>
      <c r="H18" s="26"/>
      <c r="I18" s="23" t="s">
        <v>21</v>
      </c>
      <c r="J18" s="21" t="s">
        <v>1</v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27</v>
      </c>
      <c r="F19" s="26"/>
      <c r="G19" s="26"/>
      <c r="H19" s="26"/>
      <c r="I19" s="23" t="s">
        <v>23</v>
      </c>
      <c r="J19" s="21" t="s">
        <v>1</v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30</v>
      </c>
      <c r="E21" s="26"/>
      <c r="F21" s="26"/>
      <c r="G21" s="26"/>
      <c r="H21" s="26"/>
      <c r="I21" s="23" t="s">
        <v>21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">
        <v>31</v>
      </c>
      <c r="F22" s="26"/>
      <c r="G22" s="26"/>
      <c r="H22" s="26"/>
      <c r="I22" s="23" t="s">
        <v>23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32</v>
      </c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7"/>
      <c r="B25" s="88"/>
      <c r="C25" s="87"/>
      <c r="D25" s="87"/>
      <c r="E25" s="197" t="s">
        <v>1</v>
      </c>
      <c r="F25" s="197"/>
      <c r="G25" s="197"/>
      <c r="H25" s="197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s="2" customFormat="1" ht="6.9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" customHeight="1">
      <c r="A27" s="26"/>
      <c r="B27" s="27"/>
      <c r="C27" s="26"/>
      <c r="D27" s="63"/>
      <c r="E27" s="63"/>
      <c r="F27" s="63"/>
      <c r="G27" s="63"/>
      <c r="H27" s="63"/>
      <c r="I27" s="63"/>
      <c r="J27" s="63"/>
      <c r="K27" s="63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90" t="s">
        <v>33</v>
      </c>
      <c r="E28" s="26"/>
      <c r="F28" s="26"/>
      <c r="G28" s="26"/>
      <c r="H28" s="26"/>
      <c r="I28" s="26"/>
      <c r="J28" s="68">
        <f>ROUND(J118, 2)</f>
        <v>0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" customHeight="1">
      <c r="A30" s="26"/>
      <c r="B30" s="27"/>
      <c r="C30" s="26"/>
      <c r="D30" s="26"/>
      <c r="E30" s="26"/>
      <c r="F30" s="30" t="s">
        <v>35</v>
      </c>
      <c r="G30" s="26"/>
      <c r="H30" s="26"/>
      <c r="I30" s="30" t="s">
        <v>34</v>
      </c>
      <c r="J30" s="30" t="s">
        <v>36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" customHeight="1">
      <c r="A31" s="26"/>
      <c r="B31" s="27"/>
      <c r="C31" s="26"/>
      <c r="D31" s="91" t="s">
        <v>37</v>
      </c>
      <c r="E31" s="32" t="s">
        <v>38</v>
      </c>
      <c r="F31" s="92">
        <f>ROUND((SUM(BE118:BE134)),  2)</f>
        <v>0</v>
      </c>
      <c r="G31" s="93"/>
      <c r="H31" s="93"/>
      <c r="I31" s="94">
        <v>0.2</v>
      </c>
      <c r="J31" s="92">
        <f>ROUND(((SUM(BE118:BE134))*I31),  2)</f>
        <v>0</v>
      </c>
      <c r="K31" s="26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customHeight="1">
      <c r="A32" s="26"/>
      <c r="B32" s="27"/>
      <c r="C32" s="26"/>
      <c r="D32" s="26"/>
      <c r="E32" s="32" t="s">
        <v>39</v>
      </c>
      <c r="F32" s="95">
        <f>ROUND((SUM(BF118:BF134)),  2)</f>
        <v>0</v>
      </c>
      <c r="G32" s="26"/>
      <c r="H32" s="26"/>
      <c r="I32" s="96">
        <v>0.2</v>
      </c>
      <c r="J32" s="95">
        <f>ROUND(((SUM(BF118:BF134))*I32), 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>
      <c r="A33" s="26"/>
      <c r="B33" s="27"/>
      <c r="C33" s="26"/>
      <c r="D33" s="26"/>
      <c r="E33" s="23" t="s">
        <v>40</v>
      </c>
      <c r="F33" s="95">
        <f>ROUND((SUM(BG118:BG134)),  2)</f>
        <v>0</v>
      </c>
      <c r="G33" s="26"/>
      <c r="H33" s="26"/>
      <c r="I33" s="96">
        <v>0.2</v>
      </c>
      <c r="J33" s="95">
        <f>0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>
      <c r="A34" s="26"/>
      <c r="B34" s="27"/>
      <c r="C34" s="26"/>
      <c r="D34" s="26"/>
      <c r="E34" s="23" t="s">
        <v>41</v>
      </c>
      <c r="F34" s="95">
        <f>ROUND((SUM(BH118:BH134)),  2)</f>
        <v>0</v>
      </c>
      <c r="G34" s="26"/>
      <c r="H34" s="26"/>
      <c r="I34" s="96">
        <v>0.2</v>
      </c>
      <c r="J34" s="95">
        <f>0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>
      <c r="A35" s="26"/>
      <c r="B35" s="27"/>
      <c r="C35" s="26"/>
      <c r="D35" s="26"/>
      <c r="E35" s="32" t="s">
        <v>42</v>
      </c>
      <c r="F35" s="92">
        <f>ROUND((SUM(BI118:BI134)),  2)</f>
        <v>0</v>
      </c>
      <c r="G35" s="93"/>
      <c r="H35" s="93"/>
      <c r="I35" s="94">
        <v>0</v>
      </c>
      <c r="J35" s="92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7"/>
      <c r="D37" s="98" t="s">
        <v>43</v>
      </c>
      <c r="E37" s="57"/>
      <c r="F37" s="57"/>
      <c r="G37" s="99" t="s">
        <v>44</v>
      </c>
      <c r="H37" s="100" t="s">
        <v>45</v>
      </c>
      <c r="I37" s="57"/>
      <c r="J37" s="101">
        <f>SUM(J28:J35)</f>
        <v>0</v>
      </c>
      <c r="K37" s="102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" customHeight="1">
      <c r="B39" s="17"/>
      <c r="L39" s="17"/>
    </row>
    <row r="40" spans="1:31" s="1" customFormat="1" ht="14.4" customHeight="1">
      <c r="B40" s="17"/>
      <c r="L40" s="17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42" t="s">
        <v>48</v>
      </c>
      <c r="E61" s="29"/>
      <c r="F61" s="103" t="s">
        <v>49</v>
      </c>
      <c r="G61" s="42" t="s">
        <v>48</v>
      </c>
      <c r="H61" s="29"/>
      <c r="I61" s="29"/>
      <c r="J61" s="104" t="s">
        <v>49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42" t="s">
        <v>48</v>
      </c>
      <c r="E76" s="29"/>
      <c r="F76" s="103" t="s">
        <v>49</v>
      </c>
      <c r="G76" s="42" t="s">
        <v>48</v>
      </c>
      <c r="H76" s="29"/>
      <c r="I76" s="29"/>
      <c r="J76" s="104" t="s">
        <v>49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" hidden="1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>
      <c r="A82" s="26"/>
      <c r="B82" s="27"/>
      <c r="C82" s="18" t="s">
        <v>81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171" t="str">
        <f>E7</f>
        <v>Solárne lampy pre miestnu komunikáciu</v>
      </c>
      <c r="F85" s="201"/>
      <c r="G85" s="201"/>
      <c r="H85" s="201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" hidden="1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hidden="1" customHeight="1">
      <c r="A87" s="26"/>
      <c r="B87" s="27"/>
      <c r="C87" s="23" t="s">
        <v>16</v>
      </c>
      <c r="D87" s="26"/>
      <c r="E87" s="26"/>
      <c r="F87" s="21" t="str">
        <f>F10</f>
        <v>Tomašikovo</v>
      </c>
      <c r="G87" s="26"/>
      <c r="H87" s="26"/>
      <c r="I87" s="23" t="s">
        <v>18</v>
      </c>
      <c r="J87" s="52" t="str">
        <f>IF(J10="","",J10)</f>
        <v>13. 9. 2022</v>
      </c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15" hidden="1" customHeight="1">
      <c r="A89" s="26"/>
      <c r="B89" s="27"/>
      <c r="C89" s="23" t="s">
        <v>20</v>
      </c>
      <c r="D89" s="26"/>
      <c r="E89" s="26"/>
      <c r="F89" s="21" t="str">
        <f>E13</f>
        <v>Obec Tomašikovo</v>
      </c>
      <c r="G89" s="26"/>
      <c r="H89" s="26"/>
      <c r="I89" s="23" t="s">
        <v>26</v>
      </c>
      <c r="J89" s="24" t="str">
        <f>E19</f>
        <v>Linear projekt s.r.o.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15" hidden="1" customHeight="1">
      <c r="A90" s="26"/>
      <c r="B90" s="27"/>
      <c r="C90" s="23" t="s">
        <v>24</v>
      </c>
      <c r="D90" s="26"/>
      <c r="E90" s="26"/>
      <c r="F90" s="21" t="str">
        <f>IF(E16="","",E16)</f>
        <v>podľa výberu investora</v>
      </c>
      <c r="G90" s="26"/>
      <c r="H90" s="26"/>
      <c r="I90" s="23" t="s">
        <v>30</v>
      </c>
      <c r="J90" s="24" t="str">
        <f>E22</f>
        <v>Hradecsný Rudolf</v>
      </c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hidden="1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hidden="1" customHeight="1">
      <c r="A92" s="26"/>
      <c r="B92" s="27"/>
      <c r="C92" s="105" t="s">
        <v>82</v>
      </c>
      <c r="D92" s="97"/>
      <c r="E92" s="97"/>
      <c r="F92" s="97"/>
      <c r="G92" s="97"/>
      <c r="H92" s="97"/>
      <c r="I92" s="97"/>
      <c r="J92" s="106" t="s">
        <v>83</v>
      </c>
      <c r="K92" s="97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8" hidden="1" customHeight="1">
      <c r="A94" s="26"/>
      <c r="B94" s="27"/>
      <c r="C94" s="107" t="s">
        <v>84</v>
      </c>
      <c r="D94" s="26"/>
      <c r="E94" s="26"/>
      <c r="F94" s="26"/>
      <c r="G94" s="26"/>
      <c r="H94" s="26"/>
      <c r="I94" s="26"/>
      <c r="J94" s="68">
        <f>J118</f>
        <v>0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85</v>
      </c>
    </row>
    <row r="95" spans="1:47" s="9" customFormat="1" ht="24.9" hidden="1" customHeight="1">
      <c r="B95" s="108"/>
      <c r="D95" s="109" t="s">
        <v>86</v>
      </c>
      <c r="E95" s="110"/>
      <c r="F95" s="110"/>
      <c r="G95" s="110"/>
      <c r="H95" s="110"/>
      <c r="I95" s="110"/>
      <c r="J95" s="111">
        <f>J119</f>
        <v>0</v>
      </c>
      <c r="L95" s="108"/>
    </row>
    <row r="96" spans="1:47" s="10" customFormat="1" ht="19.95" hidden="1" customHeight="1">
      <c r="B96" s="112"/>
      <c r="D96" s="113" t="s">
        <v>87</v>
      </c>
      <c r="E96" s="114"/>
      <c r="F96" s="114"/>
      <c r="G96" s="114"/>
      <c r="H96" s="114"/>
      <c r="I96" s="114"/>
      <c r="J96" s="115">
        <f>J120</f>
        <v>0</v>
      </c>
      <c r="L96" s="112"/>
    </row>
    <row r="97" spans="1:31" s="10" customFormat="1" ht="19.95" hidden="1" customHeight="1">
      <c r="B97" s="112"/>
      <c r="D97" s="113" t="s">
        <v>88</v>
      </c>
      <c r="E97" s="114"/>
      <c r="F97" s="114"/>
      <c r="G97" s="114"/>
      <c r="H97" s="114"/>
      <c r="I97" s="114"/>
      <c r="J97" s="115">
        <f>J127</f>
        <v>0</v>
      </c>
      <c r="L97" s="112"/>
    </row>
    <row r="98" spans="1:31" s="10" customFormat="1" ht="19.95" hidden="1" customHeight="1">
      <c r="B98" s="112"/>
      <c r="D98" s="113" t="s">
        <v>89</v>
      </c>
      <c r="E98" s="114"/>
      <c r="F98" s="114"/>
      <c r="G98" s="114"/>
      <c r="H98" s="114"/>
      <c r="I98" s="114"/>
      <c r="J98" s="115">
        <f>J129</f>
        <v>0</v>
      </c>
      <c r="L98" s="112"/>
    </row>
    <row r="99" spans="1:31" s="9" customFormat="1" ht="24.9" hidden="1" customHeight="1">
      <c r="B99" s="108"/>
      <c r="D99" s="109" t="s">
        <v>90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1:31" s="10" customFormat="1" ht="19.95" hidden="1" customHeight="1">
      <c r="B100" s="112"/>
      <c r="D100" s="113" t="s">
        <v>91</v>
      </c>
      <c r="E100" s="114"/>
      <c r="F100" s="114"/>
      <c r="G100" s="114"/>
      <c r="H100" s="114"/>
      <c r="I100" s="114"/>
      <c r="J100" s="115">
        <f>J132</f>
        <v>0</v>
      </c>
      <c r="L100" s="112"/>
    </row>
    <row r="101" spans="1:31" s="2" customFormat="1" ht="21.75" hidden="1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6.9" hidden="1" customHeight="1">
      <c r="A102" s="26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hidden="1"/>
    <row r="104" spans="1:31" hidden="1"/>
    <row r="105" spans="1:31" hidden="1"/>
    <row r="106" spans="1:31" s="2" customFormat="1" ht="6.9" customHeight="1">
      <c r="A106" s="26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4.9" customHeight="1">
      <c r="A107" s="26"/>
      <c r="B107" s="27"/>
      <c r="C107" s="18" t="s">
        <v>92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12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171" t="str">
        <f>E7</f>
        <v>Solárne lampy pre miestnu komunikáciu</v>
      </c>
      <c r="F110" s="201"/>
      <c r="G110" s="201"/>
      <c r="H110" s="201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16</v>
      </c>
      <c r="D112" s="26"/>
      <c r="E112" s="26"/>
      <c r="F112" s="21" t="str">
        <f>F10</f>
        <v>Tomašikovo</v>
      </c>
      <c r="G112" s="26"/>
      <c r="H112" s="26"/>
      <c r="I112" s="23" t="s">
        <v>18</v>
      </c>
      <c r="J112" s="52" t="str">
        <f>IF(J10="","",J10)</f>
        <v>13. 9. 2022</v>
      </c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15" customHeight="1">
      <c r="A114" s="26"/>
      <c r="B114" s="27"/>
      <c r="C114" s="23" t="s">
        <v>20</v>
      </c>
      <c r="D114" s="26"/>
      <c r="E114" s="26"/>
      <c r="F114" s="21" t="str">
        <f>E13</f>
        <v>Obec Tomašikovo</v>
      </c>
      <c r="G114" s="26"/>
      <c r="H114" s="26"/>
      <c r="I114" s="23" t="s">
        <v>26</v>
      </c>
      <c r="J114" s="24" t="str">
        <f>E19</f>
        <v>Linear projekt s.r.o.</v>
      </c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15" customHeight="1">
      <c r="A115" s="26"/>
      <c r="B115" s="27"/>
      <c r="C115" s="23" t="s">
        <v>24</v>
      </c>
      <c r="D115" s="26"/>
      <c r="E115" s="26"/>
      <c r="F115" s="21" t="str">
        <f>IF(E16="","",E16)</f>
        <v>podľa výberu investora</v>
      </c>
      <c r="G115" s="26"/>
      <c r="H115" s="26"/>
      <c r="I115" s="23" t="s">
        <v>30</v>
      </c>
      <c r="J115" s="24" t="str">
        <f>E22</f>
        <v>Hradecsný Rudolf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>
      <c r="A117" s="116"/>
      <c r="B117" s="117"/>
      <c r="C117" s="118" t="s">
        <v>93</v>
      </c>
      <c r="D117" s="119" t="s">
        <v>58</v>
      </c>
      <c r="E117" s="119" t="s">
        <v>54</v>
      </c>
      <c r="F117" s="119" t="s">
        <v>55</v>
      </c>
      <c r="G117" s="119" t="s">
        <v>94</v>
      </c>
      <c r="H117" s="119" t="s">
        <v>95</v>
      </c>
      <c r="I117" s="119" t="s">
        <v>96</v>
      </c>
      <c r="J117" s="120" t="s">
        <v>83</v>
      </c>
      <c r="K117" s="121" t="s">
        <v>97</v>
      </c>
      <c r="L117" s="122"/>
      <c r="M117" s="59" t="s">
        <v>1</v>
      </c>
      <c r="N117" s="60" t="s">
        <v>37</v>
      </c>
      <c r="O117" s="60" t="s">
        <v>98</v>
      </c>
      <c r="P117" s="60" t="s">
        <v>99</v>
      </c>
      <c r="Q117" s="60" t="s">
        <v>100</v>
      </c>
      <c r="R117" s="60" t="s">
        <v>101</v>
      </c>
      <c r="S117" s="60" t="s">
        <v>102</v>
      </c>
      <c r="T117" s="61" t="s">
        <v>103</v>
      </c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</row>
    <row r="118" spans="1:65" s="2" customFormat="1" ht="22.8" customHeight="1">
      <c r="A118" s="26"/>
      <c r="B118" s="27"/>
      <c r="C118" s="66" t="s">
        <v>84</v>
      </c>
      <c r="D118" s="26"/>
      <c r="E118" s="26"/>
      <c r="F118" s="26"/>
      <c r="G118" s="26"/>
      <c r="H118" s="26"/>
      <c r="I118" s="26"/>
      <c r="J118" s="123">
        <f>BK118</f>
        <v>0</v>
      </c>
      <c r="K118" s="26"/>
      <c r="L118" s="27"/>
      <c r="M118" s="62"/>
      <c r="N118" s="53"/>
      <c r="O118" s="63"/>
      <c r="P118" s="124">
        <f>P119+P131</f>
        <v>88.719692319999993</v>
      </c>
      <c r="Q118" s="63"/>
      <c r="R118" s="124">
        <f>R119+R131</f>
        <v>30.772585959999997</v>
      </c>
      <c r="S118" s="63"/>
      <c r="T118" s="125">
        <f>T119+T131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72</v>
      </c>
      <c r="AU118" s="14" t="s">
        <v>85</v>
      </c>
      <c r="BK118" s="126">
        <f>BK119+BK131</f>
        <v>0</v>
      </c>
    </row>
    <row r="119" spans="1:65" s="12" customFormat="1" ht="25.95" customHeight="1">
      <c r="B119" s="127"/>
      <c r="D119" s="128" t="s">
        <v>72</v>
      </c>
      <c r="E119" s="129" t="s">
        <v>104</v>
      </c>
      <c r="F119" s="129" t="s">
        <v>105</v>
      </c>
      <c r="J119" s="130">
        <f>BK119</f>
        <v>0</v>
      </c>
      <c r="L119" s="127"/>
      <c r="M119" s="131"/>
      <c r="N119" s="132"/>
      <c r="O119" s="132"/>
      <c r="P119" s="133">
        <f>P120+P127+P129</f>
        <v>88.719692319999993</v>
      </c>
      <c r="Q119" s="132"/>
      <c r="R119" s="133">
        <f>R120+R127+R129</f>
        <v>30.772585959999997</v>
      </c>
      <c r="S119" s="132"/>
      <c r="T119" s="134">
        <f>T120+T127+T129</f>
        <v>0</v>
      </c>
      <c r="AR119" s="128" t="s">
        <v>78</v>
      </c>
      <c r="AT119" s="135" t="s">
        <v>72</v>
      </c>
      <c r="AU119" s="135" t="s">
        <v>73</v>
      </c>
      <c r="AY119" s="128" t="s">
        <v>106</v>
      </c>
      <c r="BK119" s="136">
        <f>BK120+BK127+BK129</f>
        <v>0</v>
      </c>
    </row>
    <row r="120" spans="1:65" s="12" customFormat="1" ht="22.8" customHeight="1">
      <c r="B120" s="127"/>
      <c r="D120" s="128" t="s">
        <v>72</v>
      </c>
      <c r="E120" s="137" t="s">
        <v>78</v>
      </c>
      <c r="F120" s="137" t="s">
        <v>107</v>
      </c>
      <c r="J120" s="138">
        <f>BK120</f>
        <v>0</v>
      </c>
      <c r="L120" s="127"/>
      <c r="M120" s="131"/>
      <c r="N120" s="132"/>
      <c r="O120" s="132"/>
      <c r="P120" s="133">
        <f>SUM(P121:P126)</f>
        <v>53.020398799999995</v>
      </c>
      <c r="Q120" s="132"/>
      <c r="R120" s="133">
        <f>SUM(R121:R126)</f>
        <v>0</v>
      </c>
      <c r="S120" s="132"/>
      <c r="T120" s="134">
        <f>SUM(T121:T126)</f>
        <v>0</v>
      </c>
      <c r="AR120" s="128" t="s">
        <v>78</v>
      </c>
      <c r="AT120" s="135" t="s">
        <v>72</v>
      </c>
      <c r="AU120" s="135" t="s">
        <v>78</v>
      </c>
      <c r="AY120" s="128" t="s">
        <v>106</v>
      </c>
      <c r="BK120" s="136">
        <f>SUM(BK121:BK126)</f>
        <v>0</v>
      </c>
    </row>
    <row r="121" spans="1:65" s="2" customFormat="1" ht="16.5" customHeight="1">
      <c r="A121" s="26"/>
      <c r="B121" s="139"/>
      <c r="C121" s="140" t="s">
        <v>78</v>
      </c>
      <c r="D121" s="140" t="s">
        <v>108</v>
      </c>
      <c r="E121" s="141" t="s">
        <v>109</v>
      </c>
      <c r="F121" s="142" t="s">
        <v>110</v>
      </c>
      <c r="G121" s="143" t="s">
        <v>111</v>
      </c>
      <c r="H121" s="144">
        <v>13.891999999999999</v>
      </c>
      <c r="I121" s="144"/>
      <c r="J121" s="144">
        <f t="shared" ref="J121:J126" si="0">ROUND(I121*H121,3)</f>
        <v>0</v>
      </c>
      <c r="K121" s="145"/>
      <c r="L121" s="27"/>
      <c r="M121" s="146" t="s">
        <v>1</v>
      </c>
      <c r="N121" s="147" t="s">
        <v>39</v>
      </c>
      <c r="O121" s="148">
        <v>2.9609999999999999</v>
      </c>
      <c r="P121" s="148">
        <f t="shared" ref="P121:P126" si="1">O121*H121</f>
        <v>41.134211999999998</v>
      </c>
      <c r="Q121" s="148">
        <v>0</v>
      </c>
      <c r="R121" s="148">
        <f t="shared" ref="R121:R126" si="2">Q121*H121</f>
        <v>0</v>
      </c>
      <c r="S121" s="148">
        <v>0</v>
      </c>
      <c r="T121" s="149">
        <f t="shared" ref="T121:T126" si="3"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0" t="s">
        <v>112</v>
      </c>
      <c r="AT121" s="150" t="s">
        <v>108</v>
      </c>
      <c r="AU121" s="150" t="s">
        <v>113</v>
      </c>
      <c r="AY121" s="14" t="s">
        <v>106</v>
      </c>
      <c r="BE121" s="151">
        <f t="shared" ref="BE121:BE126" si="4">IF(N121="základná",J121,0)</f>
        <v>0</v>
      </c>
      <c r="BF121" s="151">
        <f t="shared" ref="BF121:BF126" si="5">IF(N121="znížená",J121,0)</f>
        <v>0</v>
      </c>
      <c r="BG121" s="151">
        <f t="shared" ref="BG121:BG126" si="6">IF(N121="zákl. prenesená",J121,0)</f>
        <v>0</v>
      </c>
      <c r="BH121" s="151">
        <f t="shared" ref="BH121:BH126" si="7">IF(N121="zníž. prenesená",J121,0)</f>
        <v>0</v>
      </c>
      <c r="BI121" s="151">
        <f t="shared" ref="BI121:BI126" si="8">IF(N121="nulová",J121,0)</f>
        <v>0</v>
      </c>
      <c r="BJ121" s="14" t="s">
        <v>113</v>
      </c>
      <c r="BK121" s="152">
        <f t="shared" ref="BK121:BK126" si="9">ROUND(I121*H121,3)</f>
        <v>0</v>
      </c>
      <c r="BL121" s="14" t="s">
        <v>112</v>
      </c>
      <c r="BM121" s="150" t="s">
        <v>114</v>
      </c>
    </row>
    <row r="122" spans="1:65" s="2" customFormat="1" ht="24.15" customHeight="1">
      <c r="A122" s="26"/>
      <c r="B122" s="139"/>
      <c r="C122" s="140" t="s">
        <v>113</v>
      </c>
      <c r="D122" s="140" t="s">
        <v>108</v>
      </c>
      <c r="E122" s="141" t="s">
        <v>115</v>
      </c>
      <c r="F122" s="142" t="s">
        <v>116</v>
      </c>
      <c r="G122" s="143" t="s">
        <v>111</v>
      </c>
      <c r="H122" s="144">
        <v>6.3</v>
      </c>
      <c r="I122" s="144"/>
      <c r="J122" s="144">
        <f t="shared" si="0"/>
        <v>0</v>
      </c>
      <c r="K122" s="145"/>
      <c r="L122" s="27"/>
      <c r="M122" s="146" t="s">
        <v>1</v>
      </c>
      <c r="N122" s="147" t="s">
        <v>39</v>
      </c>
      <c r="O122" s="148">
        <v>0.44700000000000001</v>
      </c>
      <c r="P122" s="148">
        <f t="shared" si="1"/>
        <v>2.8161</v>
      </c>
      <c r="Q122" s="148">
        <v>0</v>
      </c>
      <c r="R122" s="148">
        <f t="shared" si="2"/>
        <v>0</v>
      </c>
      <c r="S122" s="148">
        <v>0</v>
      </c>
      <c r="T122" s="149">
        <f t="shared" si="3"/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0" t="s">
        <v>112</v>
      </c>
      <c r="AT122" s="150" t="s">
        <v>108</v>
      </c>
      <c r="AU122" s="150" t="s">
        <v>113</v>
      </c>
      <c r="AY122" s="14" t="s">
        <v>106</v>
      </c>
      <c r="BE122" s="151">
        <f t="shared" si="4"/>
        <v>0</v>
      </c>
      <c r="BF122" s="151">
        <f t="shared" si="5"/>
        <v>0</v>
      </c>
      <c r="BG122" s="151">
        <f t="shared" si="6"/>
        <v>0</v>
      </c>
      <c r="BH122" s="151">
        <f t="shared" si="7"/>
        <v>0</v>
      </c>
      <c r="BI122" s="151">
        <f t="shared" si="8"/>
        <v>0</v>
      </c>
      <c r="BJ122" s="14" t="s">
        <v>113</v>
      </c>
      <c r="BK122" s="152">
        <f t="shared" si="9"/>
        <v>0</v>
      </c>
      <c r="BL122" s="14" t="s">
        <v>112</v>
      </c>
      <c r="BM122" s="150" t="s">
        <v>117</v>
      </c>
    </row>
    <row r="123" spans="1:65" s="2" customFormat="1" ht="33" customHeight="1">
      <c r="A123" s="26"/>
      <c r="B123" s="139"/>
      <c r="C123" s="140" t="s">
        <v>118</v>
      </c>
      <c r="D123" s="140" t="s">
        <v>108</v>
      </c>
      <c r="E123" s="141" t="s">
        <v>119</v>
      </c>
      <c r="F123" s="142" t="s">
        <v>120</v>
      </c>
      <c r="G123" s="143" t="s">
        <v>111</v>
      </c>
      <c r="H123" s="144">
        <v>13.891999999999999</v>
      </c>
      <c r="I123" s="144"/>
      <c r="J123" s="144">
        <f t="shared" si="0"/>
        <v>0</v>
      </c>
      <c r="K123" s="145"/>
      <c r="L123" s="27"/>
      <c r="M123" s="146" t="s">
        <v>1</v>
      </c>
      <c r="N123" s="147" t="s">
        <v>39</v>
      </c>
      <c r="O123" s="148">
        <v>2.69E-2</v>
      </c>
      <c r="P123" s="148">
        <f t="shared" si="1"/>
        <v>0.37369479999999999</v>
      </c>
      <c r="Q123" s="148">
        <v>0</v>
      </c>
      <c r="R123" s="148">
        <f t="shared" si="2"/>
        <v>0</v>
      </c>
      <c r="S123" s="148">
        <v>0</v>
      </c>
      <c r="T123" s="149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0" t="s">
        <v>112</v>
      </c>
      <c r="AT123" s="150" t="s">
        <v>108</v>
      </c>
      <c r="AU123" s="150" t="s">
        <v>113</v>
      </c>
      <c r="AY123" s="14" t="s">
        <v>106</v>
      </c>
      <c r="BE123" s="151">
        <f t="shared" si="4"/>
        <v>0</v>
      </c>
      <c r="BF123" s="151">
        <f t="shared" si="5"/>
        <v>0</v>
      </c>
      <c r="BG123" s="151">
        <f t="shared" si="6"/>
        <v>0</v>
      </c>
      <c r="BH123" s="151">
        <f t="shared" si="7"/>
        <v>0</v>
      </c>
      <c r="BI123" s="151">
        <f t="shared" si="8"/>
        <v>0</v>
      </c>
      <c r="BJ123" s="14" t="s">
        <v>113</v>
      </c>
      <c r="BK123" s="152">
        <f t="shared" si="9"/>
        <v>0</v>
      </c>
      <c r="BL123" s="14" t="s">
        <v>112</v>
      </c>
      <c r="BM123" s="150" t="s">
        <v>121</v>
      </c>
    </row>
    <row r="124" spans="1:65" s="2" customFormat="1" ht="24.15" customHeight="1">
      <c r="A124" s="26"/>
      <c r="B124" s="139"/>
      <c r="C124" s="140" t="s">
        <v>112</v>
      </c>
      <c r="D124" s="140" t="s">
        <v>108</v>
      </c>
      <c r="E124" s="141" t="s">
        <v>122</v>
      </c>
      <c r="F124" s="142" t="s">
        <v>123</v>
      </c>
      <c r="G124" s="143" t="s">
        <v>111</v>
      </c>
      <c r="H124" s="144">
        <v>13.891999999999999</v>
      </c>
      <c r="I124" s="144"/>
      <c r="J124" s="144">
        <f t="shared" si="0"/>
        <v>0</v>
      </c>
      <c r="K124" s="145"/>
      <c r="L124" s="27"/>
      <c r="M124" s="146" t="s">
        <v>1</v>
      </c>
      <c r="N124" s="147" t="s">
        <v>39</v>
      </c>
      <c r="O124" s="148">
        <v>0.61699999999999999</v>
      </c>
      <c r="P124" s="148">
        <f t="shared" si="1"/>
        <v>8.5713639999999991</v>
      </c>
      <c r="Q124" s="148">
        <v>0</v>
      </c>
      <c r="R124" s="148">
        <f t="shared" si="2"/>
        <v>0</v>
      </c>
      <c r="S124" s="148">
        <v>0</v>
      </c>
      <c r="T124" s="149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0" t="s">
        <v>112</v>
      </c>
      <c r="AT124" s="150" t="s">
        <v>108</v>
      </c>
      <c r="AU124" s="150" t="s">
        <v>113</v>
      </c>
      <c r="AY124" s="14" t="s">
        <v>106</v>
      </c>
      <c r="BE124" s="151">
        <f t="shared" si="4"/>
        <v>0</v>
      </c>
      <c r="BF124" s="151">
        <f t="shared" si="5"/>
        <v>0</v>
      </c>
      <c r="BG124" s="151">
        <f t="shared" si="6"/>
        <v>0</v>
      </c>
      <c r="BH124" s="151">
        <f t="shared" si="7"/>
        <v>0</v>
      </c>
      <c r="BI124" s="151">
        <f t="shared" si="8"/>
        <v>0</v>
      </c>
      <c r="BJ124" s="14" t="s">
        <v>113</v>
      </c>
      <c r="BK124" s="152">
        <f t="shared" si="9"/>
        <v>0</v>
      </c>
      <c r="BL124" s="14" t="s">
        <v>112</v>
      </c>
      <c r="BM124" s="150" t="s">
        <v>124</v>
      </c>
    </row>
    <row r="125" spans="1:65" s="2" customFormat="1" ht="16.5" customHeight="1">
      <c r="A125" s="26"/>
      <c r="B125" s="139"/>
      <c r="C125" s="140" t="s">
        <v>125</v>
      </c>
      <c r="D125" s="140" t="s">
        <v>108</v>
      </c>
      <c r="E125" s="141" t="s">
        <v>126</v>
      </c>
      <c r="F125" s="142" t="s">
        <v>127</v>
      </c>
      <c r="G125" s="143" t="s">
        <v>111</v>
      </c>
      <c r="H125" s="144">
        <v>13.891999999999999</v>
      </c>
      <c r="I125" s="144"/>
      <c r="J125" s="144">
        <f t="shared" si="0"/>
        <v>0</v>
      </c>
      <c r="K125" s="145"/>
      <c r="L125" s="27"/>
      <c r="M125" s="146" t="s">
        <v>1</v>
      </c>
      <c r="N125" s="147" t="s">
        <v>39</v>
      </c>
      <c r="O125" s="148">
        <v>8.9999999999999993E-3</v>
      </c>
      <c r="P125" s="148">
        <f t="shared" si="1"/>
        <v>0.12502799999999997</v>
      </c>
      <c r="Q125" s="148">
        <v>0</v>
      </c>
      <c r="R125" s="148">
        <f t="shared" si="2"/>
        <v>0</v>
      </c>
      <c r="S125" s="148">
        <v>0</v>
      </c>
      <c r="T125" s="149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0" t="s">
        <v>112</v>
      </c>
      <c r="AT125" s="150" t="s">
        <v>108</v>
      </c>
      <c r="AU125" s="150" t="s">
        <v>113</v>
      </c>
      <c r="AY125" s="14" t="s">
        <v>106</v>
      </c>
      <c r="BE125" s="151">
        <f t="shared" si="4"/>
        <v>0</v>
      </c>
      <c r="BF125" s="151">
        <f t="shared" si="5"/>
        <v>0</v>
      </c>
      <c r="BG125" s="151">
        <f t="shared" si="6"/>
        <v>0</v>
      </c>
      <c r="BH125" s="151">
        <f t="shared" si="7"/>
        <v>0</v>
      </c>
      <c r="BI125" s="151">
        <f t="shared" si="8"/>
        <v>0</v>
      </c>
      <c r="BJ125" s="14" t="s">
        <v>113</v>
      </c>
      <c r="BK125" s="152">
        <f t="shared" si="9"/>
        <v>0</v>
      </c>
      <c r="BL125" s="14" t="s">
        <v>112</v>
      </c>
      <c r="BM125" s="150" t="s">
        <v>128</v>
      </c>
    </row>
    <row r="126" spans="1:65" s="2" customFormat="1" ht="24.15" customHeight="1">
      <c r="A126" s="26"/>
      <c r="B126" s="139"/>
      <c r="C126" s="140" t="s">
        <v>129</v>
      </c>
      <c r="D126" s="140" t="s">
        <v>108</v>
      </c>
      <c r="E126" s="141" t="s">
        <v>130</v>
      </c>
      <c r="F126" s="142" t="s">
        <v>131</v>
      </c>
      <c r="G126" s="143" t="s">
        <v>111</v>
      </c>
      <c r="H126" s="144">
        <v>13.891999999999999</v>
      </c>
      <c r="I126" s="144"/>
      <c r="J126" s="144">
        <f t="shared" si="0"/>
        <v>0</v>
      </c>
      <c r="K126" s="145"/>
      <c r="L126" s="27"/>
      <c r="M126" s="146" t="s">
        <v>1</v>
      </c>
      <c r="N126" s="147" t="s">
        <v>39</v>
      </c>
      <c r="O126" s="148">
        <v>0</v>
      </c>
      <c r="P126" s="148">
        <f t="shared" si="1"/>
        <v>0</v>
      </c>
      <c r="Q126" s="148">
        <v>0</v>
      </c>
      <c r="R126" s="148">
        <f t="shared" si="2"/>
        <v>0</v>
      </c>
      <c r="S126" s="148">
        <v>0</v>
      </c>
      <c r="T126" s="149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0" t="s">
        <v>112</v>
      </c>
      <c r="AT126" s="150" t="s">
        <v>108</v>
      </c>
      <c r="AU126" s="150" t="s">
        <v>113</v>
      </c>
      <c r="AY126" s="14" t="s">
        <v>106</v>
      </c>
      <c r="BE126" s="151">
        <f t="shared" si="4"/>
        <v>0</v>
      </c>
      <c r="BF126" s="151">
        <f t="shared" si="5"/>
        <v>0</v>
      </c>
      <c r="BG126" s="151">
        <f t="shared" si="6"/>
        <v>0</v>
      </c>
      <c r="BH126" s="151">
        <f t="shared" si="7"/>
        <v>0</v>
      </c>
      <c r="BI126" s="151">
        <f t="shared" si="8"/>
        <v>0</v>
      </c>
      <c r="BJ126" s="14" t="s">
        <v>113</v>
      </c>
      <c r="BK126" s="152">
        <f t="shared" si="9"/>
        <v>0</v>
      </c>
      <c r="BL126" s="14" t="s">
        <v>112</v>
      </c>
      <c r="BM126" s="150" t="s">
        <v>132</v>
      </c>
    </row>
    <row r="127" spans="1:65" s="12" customFormat="1" ht="22.8" customHeight="1">
      <c r="B127" s="127"/>
      <c r="D127" s="128" t="s">
        <v>72</v>
      </c>
      <c r="E127" s="137" t="s">
        <v>113</v>
      </c>
      <c r="F127" s="137" t="s">
        <v>133</v>
      </c>
      <c r="J127" s="138">
        <f>BK127</f>
        <v>0</v>
      </c>
      <c r="L127" s="127"/>
      <c r="M127" s="131"/>
      <c r="N127" s="132"/>
      <c r="O127" s="132"/>
      <c r="P127" s="133">
        <f>P128</f>
        <v>8.0651395199999989</v>
      </c>
      <c r="Q127" s="132"/>
      <c r="R127" s="133">
        <f>R128</f>
        <v>30.772585959999997</v>
      </c>
      <c r="S127" s="132"/>
      <c r="T127" s="134">
        <f>T128</f>
        <v>0</v>
      </c>
      <c r="AR127" s="128" t="s">
        <v>78</v>
      </c>
      <c r="AT127" s="135" t="s">
        <v>72</v>
      </c>
      <c r="AU127" s="135" t="s">
        <v>78</v>
      </c>
      <c r="AY127" s="128" t="s">
        <v>106</v>
      </c>
      <c r="BK127" s="136">
        <f>BK128</f>
        <v>0</v>
      </c>
    </row>
    <row r="128" spans="1:65" s="2" customFormat="1" ht="16.5" customHeight="1">
      <c r="A128" s="26"/>
      <c r="B128" s="139"/>
      <c r="C128" s="140" t="s">
        <v>134</v>
      </c>
      <c r="D128" s="140" t="s">
        <v>108</v>
      </c>
      <c r="E128" s="141" t="s">
        <v>135</v>
      </c>
      <c r="F128" s="142" t="s">
        <v>136</v>
      </c>
      <c r="G128" s="143" t="s">
        <v>111</v>
      </c>
      <c r="H128" s="144">
        <v>13.891999999999999</v>
      </c>
      <c r="I128" s="144"/>
      <c r="J128" s="144">
        <f>ROUND(I128*H128,3)</f>
        <v>0</v>
      </c>
      <c r="K128" s="145"/>
      <c r="L128" s="27"/>
      <c r="M128" s="146" t="s">
        <v>1</v>
      </c>
      <c r="N128" s="147" t="s">
        <v>39</v>
      </c>
      <c r="O128" s="148">
        <v>0.58055999999999996</v>
      </c>
      <c r="P128" s="148">
        <f>O128*H128</f>
        <v>8.0651395199999989</v>
      </c>
      <c r="Q128" s="148">
        <v>2.2151299999999998</v>
      </c>
      <c r="R128" s="148">
        <f>Q128*H128</f>
        <v>30.772585959999997</v>
      </c>
      <c r="S128" s="148">
        <v>0</v>
      </c>
      <c r="T128" s="149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112</v>
      </c>
      <c r="AT128" s="150" t="s">
        <v>108</v>
      </c>
      <c r="AU128" s="150" t="s">
        <v>113</v>
      </c>
      <c r="AY128" s="14" t="s">
        <v>106</v>
      </c>
      <c r="BE128" s="151">
        <f>IF(N128="základná",J128,0)</f>
        <v>0</v>
      </c>
      <c r="BF128" s="151">
        <f>IF(N128="znížená",J128,0)</f>
        <v>0</v>
      </c>
      <c r="BG128" s="151">
        <f>IF(N128="zákl. prenesená",J128,0)</f>
        <v>0</v>
      </c>
      <c r="BH128" s="151">
        <f>IF(N128="zníž. prenesená",J128,0)</f>
        <v>0</v>
      </c>
      <c r="BI128" s="151">
        <f>IF(N128="nulová",J128,0)</f>
        <v>0</v>
      </c>
      <c r="BJ128" s="14" t="s">
        <v>113</v>
      </c>
      <c r="BK128" s="152">
        <f>ROUND(I128*H128,3)</f>
        <v>0</v>
      </c>
      <c r="BL128" s="14" t="s">
        <v>112</v>
      </c>
      <c r="BM128" s="150" t="s">
        <v>137</v>
      </c>
    </row>
    <row r="129" spans="1:65" s="12" customFormat="1" ht="22.8" customHeight="1">
      <c r="B129" s="127"/>
      <c r="D129" s="128" t="s">
        <v>72</v>
      </c>
      <c r="E129" s="137" t="s">
        <v>138</v>
      </c>
      <c r="F129" s="137" t="s">
        <v>139</v>
      </c>
      <c r="J129" s="138">
        <f>BK129</f>
        <v>0</v>
      </c>
      <c r="L129" s="127"/>
      <c r="M129" s="131"/>
      <c r="N129" s="132"/>
      <c r="O129" s="132"/>
      <c r="P129" s="133">
        <f>P130</f>
        <v>27.634153999999999</v>
      </c>
      <c r="Q129" s="132"/>
      <c r="R129" s="133">
        <f>R130</f>
        <v>0</v>
      </c>
      <c r="S129" s="132"/>
      <c r="T129" s="134">
        <f>T130</f>
        <v>0</v>
      </c>
      <c r="AR129" s="128" t="s">
        <v>78</v>
      </c>
      <c r="AT129" s="135" t="s">
        <v>72</v>
      </c>
      <c r="AU129" s="135" t="s">
        <v>78</v>
      </c>
      <c r="AY129" s="128" t="s">
        <v>106</v>
      </c>
      <c r="BK129" s="136">
        <f>BK130</f>
        <v>0</v>
      </c>
    </row>
    <row r="130" spans="1:65" s="2" customFormat="1" ht="24.15" customHeight="1">
      <c r="A130" s="26"/>
      <c r="B130" s="139"/>
      <c r="C130" s="140" t="s">
        <v>140</v>
      </c>
      <c r="D130" s="140" t="s">
        <v>108</v>
      </c>
      <c r="E130" s="141" t="s">
        <v>141</v>
      </c>
      <c r="F130" s="142" t="s">
        <v>142</v>
      </c>
      <c r="G130" s="143" t="s">
        <v>143</v>
      </c>
      <c r="H130" s="144">
        <v>30.773</v>
      </c>
      <c r="I130" s="144"/>
      <c r="J130" s="144">
        <f>ROUND(I130*H130,3)</f>
        <v>0</v>
      </c>
      <c r="K130" s="145"/>
      <c r="L130" s="27"/>
      <c r="M130" s="146" t="s">
        <v>1</v>
      </c>
      <c r="N130" s="147" t="s">
        <v>39</v>
      </c>
      <c r="O130" s="148">
        <v>0.89800000000000002</v>
      </c>
      <c r="P130" s="148">
        <f>O130*H130</f>
        <v>27.634153999999999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112</v>
      </c>
      <c r="AT130" s="150" t="s">
        <v>108</v>
      </c>
      <c r="AU130" s="150" t="s">
        <v>113</v>
      </c>
      <c r="AY130" s="14" t="s">
        <v>106</v>
      </c>
      <c r="BE130" s="151">
        <f>IF(N130="základná",J130,0)</f>
        <v>0</v>
      </c>
      <c r="BF130" s="151">
        <f>IF(N130="znížená",J130,0)</f>
        <v>0</v>
      </c>
      <c r="BG130" s="151">
        <f>IF(N130="zákl. prenesená",J130,0)</f>
        <v>0</v>
      </c>
      <c r="BH130" s="151">
        <f>IF(N130="zníž. prenesená",J130,0)</f>
        <v>0</v>
      </c>
      <c r="BI130" s="151">
        <f>IF(N130="nulová",J130,0)</f>
        <v>0</v>
      </c>
      <c r="BJ130" s="14" t="s">
        <v>113</v>
      </c>
      <c r="BK130" s="152">
        <f>ROUND(I130*H130,3)</f>
        <v>0</v>
      </c>
      <c r="BL130" s="14" t="s">
        <v>112</v>
      </c>
      <c r="BM130" s="150" t="s">
        <v>144</v>
      </c>
    </row>
    <row r="131" spans="1:65" s="12" customFormat="1" ht="25.95" customHeight="1">
      <c r="B131" s="127"/>
      <c r="D131" s="128" t="s">
        <v>72</v>
      </c>
      <c r="E131" s="129" t="s">
        <v>145</v>
      </c>
      <c r="F131" s="129" t="s">
        <v>146</v>
      </c>
      <c r="J131" s="130">
        <f>BK131</f>
        <v>0</v>
      </c>
      <c r="L131" s="127"/>
      <c r="M131" s="131"/>
      <c r="N131" s="132"/>
      <c r="O131" s="132"/>
      <c r="P131" s="133">
        <f>P132</f>
        <v>0</v>
      </c>
      <c r="Q131" s="132"/>
      <c r="R131" s="133">
        <f>R132</f>
        <v>0</v>
      </c>
      <c r="S131" s="132"/>
      <c r="T131" s="134">
        <f>T132</f>
        <v>0</v>
      </c>
      <c r="AR131" s="128" t="s">
        <v>118</v>
      </c>
      <c r="AT131" s="135" t="s">
        <v>72</v>
      </c>
      <c r="AU131" s="135" t="s">
        <v>73</v>
      </c>
      <c r="AY131" s="128" t="s">
        <v>106</v>
      </c>
      <c r="BK131" s="136">
        <f>BK132</f>
        <v>0</v>
      </c>
    </row>
    <row r="132" spans="1:65" s="12" customFormat="1" ht="22.8" customHeight="1">
      <c r="B132" s="127"/>
      <c r="D132" s="128" t="s">
        <v>72</v>
      </c>
      <c r="E132" s="137" t="s">
        <v>147</v>
      </c>
      <c r="F132" s="137" t="s">
        <v>148</v>
      </c>
      <c r="J132" s="138">
        <f>BK132</f>
        <v>0</v>
      </c>
      <c r="L132" s="127"/>
      <c r="M132" s="131"/>
      <c r="N132" s="132"/>
      <c r="O132" s="132"/>
      <c r="P132" s="133">
        <f>SUM(P133:P134)</f>
        <v>0</v>
      </c>
      <c r="Q132" s="132"/>
      <c r="R132" s="133">
        <f>SUM(R133:R134)</f>
        <v>0</v>
      </c>
      <c r="S132" s="132"/>
      <c r="T132" s="134">
        <f>SUM(T133:T134)</f>
        <v>0</v>
      </c>
      <c r="AR132" s="128" t="s">
        <v>118</v>
      </c>
      <c r="AT132" s="135" t="s">
        <v>72</v>
      </c>
      <c r="AU132" s="135" t="s">
        <v>78</v>
      </c>
      <c r="AY132" s="128" t="s">
        <v>106</v>
      </c>
      <c r="BK132" s="136">
        <f>SUM(BK133:BK134)</f>
        <v>0</v>
      </c>
    </row>
    <row r="133" spans="1:65" s="2" customFormat="1" ht="16.5" customHeight="1">
      <c r="A133" s="26"/>
      <c r="B133" s="139"/>
      <c r="C133" s="140" t="s">
        <v>149</v>
      </c>
      <c r="D133" s="140" t="s">
        <v>108</v>
      </c>
      <c r="E133" s="141" t="s">
        <v>150</v>
      </c>
      <c r="F133" s="142" t="s">
        <v>151</v>
      </c>
      <c r="G133" s="143" t="s">
        <v>152</v>
      </c>
      <c r="H133" s="144">
        <v>21</v>
      </c>
      <c r="I133" s="144"/>
      <c r="J133" s="144">
        <f>ROUND(I133*H133,3)</f>
        <v>0</v>
      </c>
      <c r="K133" s="145"/>
      <c r="L133" s="27"/>
      <c r="M133" s="146" t="s">
        <v>1</v>
      </c>
      <c r="N133" s="147" t="s">
        <v>39</v>
      </c>
      <c r="O133" s="148">
        <v>0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153</v>
      </c>
      <c r="AT133" s="150" t="s">
        <v>108</v>
      </c>
      <c r="AU133" s="150" t="s">
        <v>113</v>
      </c>
      <c r="AY133" s="14" t="s">
        <v>106</v>
      </c>
      <c r="BE133" s="151">
        <f>IF(N133="základná",J133,0)</f>
        <v>0</v>
      </c>
      <c r="BF133" s="151">
        <f>IF(N133="znížená",J133,0)</f>
        <v>0</v>
      </c>
      <c r="BG133" s="151">
        <f>IF(N133="zákl. prenesená",J133,0)</f>
        <v>0</v>
      </c>
      <c r="BH133" s="151">
        <f>IF(N133="zníž. prenesená",J133,0)</f>
        <v>0</v>
      </c>
      <c r="BI133" s="151">
        <f>IF(N133="nulová",J133,0)</f>
        <v>0</v>
      </c>
      <c r="BJ133" s="14" t="s">
        <v>113</v>
      </c>
      <c r="BK133" s="152">
        <f>ROUND(I133*H133,3)</f>
        <v>0</v>
      </c>
      <c r="BL133" s="14" t="s">
        <v>153</v>
      </c>
      <c r="BM133" s="150" t="s">
        <v>154</v>
      </c>
    </row>
    <row r="134" spans="1:65" s="2" customFormat="1" ht="21.75" customHeight="1">
      <c r="A134" s="26"/>
      <c r="B134" s="139"/>
      <c r="C134" s="153" t="s">
        <v>155</v>
      </c>
      <c r="D134" s="153" t="s">
        <v>145</v>
      </c>
      <c r="E134" s="154" t="s">
        <v>156</v>
      </c>
      <c r="F134" s="155" t="s">
        <v>159</v>
      </c>
      <c r="G134" s="156" t="s">
        <v>152</v>
      </c>
      <c r="H134" s="157">
        <v>21</v>
      </c>
      <c r="I134" s="157"/>
      <c r="J134" s="157">
        <f>ROUND(I134*H134,3)</f>
        <v>0</v>
      </c>
      <c r="K134" s="158"/>
      <c r="L134" s="159"/>
      <c r="M134" s="160" t="s">
        <v>1</v>
      </c>
      <c r="N134" s="161" t="s">
        <v>39</v>
      </c>
      <c r="O134" s="162">
        <v>0</v>
      </c>
      <c r="P134" s="162">
        <f>O134*H134</f>
        <v>0</v>
      </c>
      <c r="Q134" s="162">
        <v>0</v>
      </c>
      <c r="R134" s="162">
        <f>Q134*H134</f>
        <v>0</v>
      </c>
      <c r="S134" s="162">
        <v>0</v>
      </c>
      <c r="T134" s="163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157</v>
      </c>
      <c r="AT134" s="150" t="s">
        <v>145</v>
      </c>
      <c r="AU134" s="150" t="s">
        <v>113</v>
      </c>
      <c r="AY134" s="14" t="s">
        <v>106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4" t="s">
        <v>113</v>
      </c>
      <c r="BK134" s="152">
        <f>ROUND(I134*H134,3)</f>
        <v>0</v>
      </c>
      <c r="BL134" s="14" t="s">
        <v>153</v>
      </c>
      <c r="BM134" s="150" t="s">
        <v>158</v>
      </c>
    </row>
    <row r="135" spans="1:65" s="2" customFormat="1" ht="6.9" customHeight="1">
      <c r="A135" s="26"/>
      <c r="B135" s="44"/>
      <c r="C135" s="45"/>
      <c r="D135" s="45"/>
      <c r="E135" s="45"/>
      <c r="F135" s="45"/>
      <c r="G135" s="45"/>
      <c r="H135" s="45"/>
      <c r="I135" s="45"/>
      <c r="J135" s="45"/>
      <c r="K135" s="45"/>
      <c r="L135" s="27"/>
      <c r="M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</sheetData>
  <autoFilter ref="C117:K134"/>
  <mergeCells count="5">
    <mergeCell ref="E7:H7"/>
    <mergeCell ref="E25:H25"/>
    <mergeCell ref="E85:H85"/>
    <mergeCell ref="E110:H110"/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13092022 - Solárne lampy ...</vt:lpstr>
      <vt:lpstr>'13092022 - Solárne lampy ...'!Názvy_tlače</vt:lpstr>
      <vt:lpstr>'Rekapitulácia stavby'!Názvy_tlače</vt:lpstr>
      <vt:lpstr>'13092022 - Solárne lampy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Rudolf-HP\Rudolf</dc:creator>
  <cp:lastModifiedBy>User</cp:lastModifiedBy>
  <dcterms:created xsi:type="dcterms:W3CDTF">2022-09-13T13:09:04Z</dcterms:created>
  <dcterms:modified xsi:type="dcterms:W3CDTF">2022-11-15T09:24:51Z</dcterms:modified>
</cp:coreProperties>
</file>